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anagement Accounts\FY 2024\"/>
    </mc:Choice>
  </mc:AlternateContent>
  <bookViews>
    <workbookView xWindow="0" yWindow="0" windowWidth="28800" windowHeight="12132"/>
  </bookViews>
  <sheets>
    <sheet name="Calculator" sheetId="1" r:id="rId1"/>
  </sheets>
  <definedNames>
    <definedName name="_xlnm.Print_Area" localSheetId="0">Calculator!$A$1:$M$34</definedName>
  </definedNames>
  <calcPr calcId="152511"/>
  <customWorkbookViews>
    <customWorkbookView name="Makion Chiwade - Personal View" guid="{008256A9-25C9-4D12-84C1-8B65EBA0C8CD}" mergeInterval="0" personalView="1" maximized="1" xWindow="-9" yWindow="-9" windowWidth="1938" windowHeight="105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D11" i="1"/>
  <c r="D10" i="1"/>
  <c r="E10" i="1" s="1"/>
  <c r="E31" i="1"/>
  <c r="C21" i="1"/>
  <c r="E21" i="1" s="1"/>
  <c r="E20" i="1"/>
  <c r="E18" i="1"/>
  <c r="E19" i="1"/>
  <c r="E17" i="1"/>
  <c r="D9" i="1" l="1"/>
  <c r="K8" i="1" l="1"/>
  <c r="D7" i="1"/>
  <c r="H12" i="1"/>
  <c r="D13" i="1" l="1"/>
  <c r="G9" i="1"/>
  <c r="H9" i="1" s="1"/>
  <c r="G7" i="1"/>
  <c r="H11" i="1"/>
  <c r="G13" i="1" l="1"/>
  <c r="J9" i="1"/>
  <c r="K9" i="1" s="1"/>
  <c r="C32" i="1" l="1"/>
  <c r="G32" i="1" s="1"/>
  <c r="E32" i="1"/>
  <c r="C31" i="1"/>
  <c r="G31" i="1" l="1"/>
  <c r="E12" i="1" l="1"/>
  <c r="J12" i="1"/>
  <c r="K12" i="1" s="1"/>
  <c r="L12" i="1" l="1"/>
  <c r="H7" i="1" l="1"/>
  <c r="J11" i="1"/>
  <c r="K11" i="1" s="1"/>
  <c r="C20" i="1"/>
  <c r="C19" i="1"/>
  <c r="C18" i="1"/>
  <c r="C17" i="1"/>
  <c r="J10" i="1"/>
  <c r="K10" i="1" s="1"/>
  <c r="H10" i="1"/>
  <c r="L10" i="1" l="1"/>
  <c r="E7" i="1"/>
  <c r="G8" i="1"/>
  <c r="H8" i="1" l="1"/>
  <c r="H13" i="1" s="1"/>
  <c r="J7" i="1"/>
  <c r="K7" i="1" s="1"/>
  <c r="K13" i="1" s="1"/>
  <c r="L7" i="1"/>
  <c r="E11" i="1"/>
  <c r="L11" i="1" s="1"/>
  <c r="E9" i="1" l="1"/>
  <c r="L9" i="1" l="1"/>
  <c r="D8" i="1"/>
  <c r="J8" i="1" l="1"/>
  <c r="J13" i="1" s="1"/>
  <c r="E8" i="1"/>
  <c r="E13" i="1" s="1"/>
  <c r="L8" i="1" l="1"/>
  <c r="L13" i="1" s="1"/>
</calcChain>
</file>

<file path=xl/sharedStrings.xml><?xml version="1.0" encoding="utf-8"?>
<sst xmlns="http://schemas.openxmlformats.org/spreadsheetml/2006/main" count="37" uniqueCount="36">
  <si>
    <t>Up to 15 cubic meters</t>
  </si>
  <si>
    <t>Up to 1,000 kWh</t>
  </si>
  <si>
    <t>Over 1,000 kWh</t>
  </si>
  <si>
    <t>Water Service Charge</t>
  </si>
  <si>
    <t>Electricity kWh</t>
  </si>
  <si>
    <t>Untreated water</t>
  </si>
  <si>
    <t>Untreated water cubic metres</t>
  </si>
  <si>
    <t>Treated water cubic metres</t>
  </si>
  <si>
    <t xml:space="preserve">Electiricity Tariffs </t>
  </si>
  <si>
    <t>You will also incur the following proposed sewage standing charge if you are connected to a communal sewage system</t>
  </si>
  <si>
    <t>Quarterly Usage - (please input relevant units)</t>
  </si>
  <si>
    <t>Quarterly rate</t>
  </si>
  <si>
    <t>Total Electricity &amp; Water Bill</t>
  </si>
  <si>
    <t>Over 25 cubic meters</t>
  </si>
  <si>
    <t>Water Tariffs</t>
  </si>
  <si>
    <t>Proposed rates</t>
  </si>
  <si>
    <t>Increase on current rates</t>
  </si>
  <si>
    <t>Current rates</t>
  </si>
  <si>
    <t>Comparison - Quarterly bill based on current tariff</t>
  </si>
  <si>
    <t>New Quarterly Bill</t>
  </si>
  <si>
    <t>New Daily Bill</t>
  </si>
  <si>
    <t>Quarterly Increase</t>
  </si>
  <si>
    <t>Daily Increase</t>
  </si>
  <si>
    <t>Comparison - Daily bill based on current tariff</t>
  </si>
  <si>
    <t>Electricity Service Charge</t>
  </si>
  <si>
    <t>Domestic</t>
  </si>
  <si>
    <t>Proposed</t>
  </si>
  <si>
    <t>Current</t>
  </si>
  <si>
    <t>Current Daily Rate</t>
  </si>
  <si>
    <t>New Daily Rate</t>
  </si>
  <si>
    <t>Commercial</t>
  </si>
  <si>
    <t>Sewerage</t>
  </si>
  <si>
    <r>
      <t>DOMESTIC UTILITY TARIFF CALCULATOR</t>
    </r>
    <r>
      <rPr>
        <b/>
        <u/>
        <sz val="12"/>
        <color theme="1"/>
        <rFont val="Arial"/>
        <family val="2"/>
      </rPr>
      <t xml:space="preserve"> based on proposed October 2023 tariffs </t>
    </r>
  </si>
  <si>
    <t>Monthly Increase</t>
  </si>
  <si>
    <t>Water Service Charges</t>
  </si>
  <si>
    <t>Over 16-25 cubic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</si>
</sst>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 style="medium">
        <color rgb="FFFF000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>
      <alignment vertical="top"/>
    </xf>
    <xf numFmtId="43" fontId="13" fillId="0" borderId="0" applyFont="0" applyFill="0" applyBorder="0" applyAlignment="0" applyProtection="0">
      <alignment vertical="top"/>
    </xf>
    <xf numFmtId="9" fontId="13" fillId="0" borderId="0" applyFont="0" applyFill="0" applyBorder="0" applyAlignment="0" applyProtection="0">
      <alignment vertical="top"/>
    </xf>
  </cellStyleXfs>
  <cellXfs count="7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165" fontId="7" fillId="3" borderId="2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/>
    <xf numFmtId="0" fontId="4" fillId="5" borderId="1" xfId="0" applyFont="1" applyFill="1" applyBorder="1" applyProtection="1"/>
    <xf numFmtId="7" fontId="4" fillId="5" borderId="1" xfId="1" applyNumberFormat="1" applyFont="1" applyFill="1" applyBorder="1" applyProtection="1"/>
    <xf numFmtId="7" fontId="4" fillId="0" borderId="0" xfId="1" applyNumberFormat="1" applyFont="1" applyProtection="1"/>
    <xf numFmtId="0" fontId="4" fillId="6" borderId="1" xfId="0" applyFont="1" applyFill="1" applyBorder="1" applyProtection="1"/>
    <xf numFmtId="7" fontId="4" fillId="6" borderId="1" xfId="1" applyNumberFormat="1" applyFont="1" applyFill="1" applyBorder="1" applyProtection="1"/>
    <xf numFmtId="0" fontId="7" fillId="7" borderId="1" xfId="0" applyFont="1" applyFill="1" applyBorder="1" applyAlignment="1" applyProtection="1">
      <alignment horizontal="right"/>
    </xf>
    <xf numFmtId="8" fontId="4" fillId="7" borderId="1" xfId="0" applyNumberFormat="1" applyFont="1" applyFill="1" applyBorder="1" applyProtection="1"/>
    <xf numFmtId="0" fontId="8" fillId="0" borderId="0" xfId="0" applyFont="1" applyProtection="1"/>
    <xf numFmtId="0" fontId="10" fillId="0" borderId="0" xfId="0" applyFont="1" applyProtection="1"/>
    <xf numFmtId="0" fontId="0" fillId="0" borderId="0" xfId="0" applyBorder="1" applyProtection="1"/>
    <xf numFmtId="0" fontId="4" fillId="0" borderId="0" xfId="0" applyFont="1" applyBorder="1" applyProtection="1"/>
    <xf numFmtId="0" fontId="6" fillId="0" borderId="3" xfId="0" applyFont="1" applyBorder="1" applyProtection="1"/>
    <xf numFmtId="164" fontId="6" fillId="4" borderId="3" xfId="0" applyNumberFormat="1" applyFont="1" applyFill="1" applyBorder="1" applyProtection="1">
      <protection hidden="1"/>
    </xf>
    <xf numFmtId="0" fontId="11" fillId="0" borderId="3" xfId="0" applyFont="1" applyBorder="1" applyProtection="1"/>
    <xf numFmtId="0" fontId="12" fillId="0" borderId="3" xfId="0" applyFont="1" applyBorder="1" applyProtection="1"/>
    <xf numFmtId="164" fontId="11" fillId="4" borderId="3" xfId="0" applyNumberFormat="1" applyFont="1" applyFill="1" applyBorder="1" applyProtection="1"/>
    <xf numFmtId="164" fontId="11" fillId="8" borderId="3" xfId="0" applyNumberFormat="1" applyFont="1" applyFill="1" applyBorder="1" applyProtection="1"/>
    <xf numFmtId="0" fontId="6" fillId="0" borderId="4" xfId="0" applyFont="1" applyBorder="1" applyProtection="1"/>
    <xf numFmtId="164" fontId="3" fillId="4" borderId="5" xfId="0" applyNumberFormat="1" applyFont="1" applyFill="1" applyBorder="1" applyProtection="1">
      <protection hidden="1"/>
    </xf>
    <xf numFmtId="164" fontId="3" fillId="4" borderId="5" xfId="0" applyNumberFormat="1" applyFont="1" applyFill="1" applyBorder="1" applyProtection="1"/>
    <xf numFmtId="0" fontId="4" fillId="0" borderId="6" xfId="0" applyFont="1" applyBorder="1" applyProtection="1"/>
    <xf numFmtId="165" fontId="7" fillId="2" borderId="2" xfId="1" applyNumberFormat="1" applyFont="1" applyFill="1" applyBorder="1" applyAlignment="1" applyProtection="1">
      <alignment horizontal="left" vertical="center"/>
      <protection locked="0"/>
    </xf>
    <xf numFmtId="7" fontId="7" fillId="5" borderId="1" xfId="1" applyNumberFormat="1" applyFont="1" applyFill="1" applyBorder="1" applyAlignment="1" applyProtection="1">
      <alignment horizontal="center" wrapText="1"/>
    </xf>
    <xf numFmtId="7" fontId="7" fillId="5" borderId="1" xfId="1" applyNumberFormat="1" applyFont="1" applyFill="1" applyBorder="1" applyAlignment="1" applyProtection="1">
      <alignment horizontal="center" vertical="center"/>
    </xf>
    <xf numFmtId="164" fontId="3" fillId="4" borderId="7" xfId="0" applyNumberFormat="1" applyFont="1" applyFill="1" applyBorder="1" applyProtection="1">
      <protection hidden="1"/>
    </xf>
    <xf numFmtId="0" fontId="5" fillId="0" borderId="8" xfId="0" applyFont="1" applyBorder="1" applyAlignment="1" applyProtection="1">
      <alignment wrapText="1"/>
    </xf>
    <xf numFmtId="0" fontId="0" fillId="0" borderId="9" xfId="0" applyBorder="1" applyProtection="1"/>
    <xf numFmtId="0" fontId="3" fillId="4" borderId="10" xfId="0" applyFont="1" applyFill="1" applyBorder="1" applyAlignment="1" applyProtection="1">
      <alignment horizontal="center" vertical="center"/>
    </xf>
    <xf numFmtId="164" fontId="6" fillId="9" borderId="3" xfId="1" applyNumberFormat="1" applyFont="1" applyFill="1" applyBorder="1" applyProtection="1">
      <protection hidden="1"/>
    </xf>
    <xf numFmtId="164" fontId="11" fillId="9" borderId="3" xfId="0" applyNumberFormat="1" applyFont="1" applyFill="1" applyBorder="1" applyProtection="1"/>
    <xf numFmtId="0" fontId="3" fillId="9" borderId="10" xfId="0" applyFont="1" applyFill="1" applyBorder="1" applyAlignment="1" applyProtection="1">
      <alignment horizontal="center" vertical="center" wrapText="1"/>
    </xf>
    <xf numFmtId="7" fontId="7" fillId="5" borderId="1" xfId="1" applyNumberFormat="1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164" fontId="6" fillId="4" borderId="6" xfId="1" applyNumberFormat="1" applyFont="1" applyFill="1" applyBorder="1" applyProtection="1">
      <protection hidden="1"/>
    </xf>
    <xf numFmtId="0" fontId="3" fillId="8" borderId="10" xfId="0" applyFont="1" applyFill="1" applyBorder="1" applyAlignment="1" applyProtection="1">
      <alignment horizontal="center" vertical="center" wrapText="1"/>
    </xf>
    <xf numFmtId="164" fontId="6" fillId="8" borderId="6" xfId="1" applyNumberFormat="1" applyFont="1" applyFill="1" applyBorder="1" applyProtection="1">
      <protection hidden="1"/>
    </xf>
    <xf numFmtId="0" fontId="0" fillId="0" borderId="0" xfId="0" applyFill="1" applyProtection="1"/>
    <xf numFmtId="0" fontId="10" fillId="0" borderId="0" xfId="0" applyFont="1" applyFill="1" applyProtection="1"/>
    <xf numFmtId="0" fontId="0" fillId="0" borderId="0" xfId="0" applyFill="1" applyBorder="1" applyProtection="1"/>
    <xf numFmtId="0" fontId="4" fillId="0" borderId="0" xfId="0" applyFont="1" applyFill="1" applyProtection="1"/>
    <xf numFmtId="7" fontId="7" fillId="0" borderId="0" xfId="1" applyNumberFormat="1" applyFont="1" applyFill="1" applyBorder="1" applyAlignment="1" applyProtection="1">
      <alignment horizontal="center" wrapText="1"/>
    </xf>
    <xf numFmtId="7" fontId="4" fillId="0" borderId="0" xfId="1" applyNumberFormat="1" applyFont="1" applyFill="1" applyBorder="1" applyProtection="1"/>
    <xf numFmtId="0" fontId="0" fillId="0" borderId="0" xfId="0" applyFill="1" applyProtection="1">
      <protection locked="0"/>
    </xf>
    <xf numFmtId="0" fontId="3" fillId="8" borderId="12" xfId="0" applyFont="1" applyFill="1" applyBorder="1" applyAlignment="1" applyProtection="1">
      <alignment horizontal="center" vertical="center"/>
    </xf>
    <xf numFmtId="43" fontId="6" fillId="8" borderId="13" xfId="1" applyFont="1" applyFill="1" applyBorder="1" applyProtection="1">
      <protection hidden="1"/>
    </xf>
    <xf numFmtId="43" fontId="6" fillId="8" borderId="4" xfId="1" applyFont="1" applyFill="1" applyBorder="1" applyProtection="1">
      <protection hidden="1"/>
    </xf>
    <xf numFmtId="164" fontId="6" fillId="8" borderId="4" xfId="1" applyNumberFormat="1" applyFont="1" applyFill="1" applyBorder="1" applyProtection="1">
      <protection hidden="1"/>
    </xf>
    <xf numFmtId="164" fontId="11" fillId="8" borderId="4" xfId="0" applyNumberFormat="1" applyFont="1" applyFill="1" applyBorder="1" applyProtection="1"/>
    <xf numFmtId="0" fontId="3" fillId="9" borderId="14" xfId="0" applyFont="1" applyFill="1" applyBorder="1" applyAlignment="1" applyProtection="1">
      <alignment horizontal="center" vertical="center" wrapText="1"/>
    </xf>
    <xf numFmtId="164" fontId="6" fillId="9" borderId="5" xfId="1" applyNumberFormat="1" applyFont="1" applyFill="1" applyBorder="1" applyProtection="1">
      <protection hidden="1"/>
    </xf>
    <xf numFmtId="164" fontId="11" fillId="9" borderId="5" xfId="0" applyNumberFormat="1" applyFont="1" applyFill="1" applyBorder="1" applyProtection="1"/>
    <xf numFmtId="0" fontId="3" fillId="0" borderId="11" xfId="0" applyFont="1" applyFill="1" applyBorder="1" applyAlignment="1" applyProtection="1">
      <alignment horizontal="center" vertical="center"/>
    </xf>
    <xf numFmtId="43" fontId="6" fillId="0" borderId="11" xfId="1" applyFont="1" applyFill="1" applyBorder="1" applyProtection="1">
      <protection hidden="1"/>
    </xf>
    <xf numFmtId="164" fontId="6" fillId="0" borderId="11" xfId="1" applyNumberFormat="1" applyFont="1" applyFill="1" applyBorder="1" applyProtection="1">
      <protection hidden="1"/>
    </xf>
    <xf numFmtId="164" fontId="11" fillId="0" borderId="11" xfId="0" applyNumberFormat="1" applyFont="1" applyFill="1" applyBorder="1" applyProtection="1"/>
    <xf numFmtId="165" fontId="7" fillId="2" borderId="0" xfId="1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Protection="1"/>
    <xf numFmtId="164" fontId="0" fillId="0" borderId="0" xfId="0" applyNumberFormat="1" applyProtection="1">
      <protection locked="0"/>
    </xf>
    <xf numFmtId="8" fontId="4" fillId="0" borderId="0" xfId="0" applyNumberFormat="1" applyFont="1" applyProtection="1"/>
    <xf numFmtId="165" fontId="4" fillId="0" borderId="0" xfId="0" applyNumberFormat="1" applyFont="1" applyProtection="1"/>
    <xf numFmtId="0" fontId="3" fillId="10" borderId="10" xfId="0" applyFont="1" applyFill="1" applyBorder="1" applyAlignment="1" applyProtection="1">
      <alignment horizontal="center" vertical="center" wrapText="1"/>
    </xf>
    <xf numFmtId="164" fontId="6" fillId="10" borderId="6" xfId="1" applyNumberFormat="1" applyFont="1" applyFill="1" applyBorder="1" applyProtection="1">
      <protection hidden="1"/>
    </xf>
    <xf numFmtId="164" fontId="11" fillId="10" borderId="3" xfId="0" applyNumberFormat="1" applyFont="1" applyFill="1" applyBorder="1" applyProtection="1"/>
    <xf numFmtId="8" fontId="4" fillId="5" borderId="1" xfId="0" applyNumberFormat="1" applyFont="1" applyFill="1" applyBorder="1" applyProtection="1"/>
    <xf numFmtId="0" fontId="4" fillId="0" borderId="0" xfId="0" applyFont="1" applyFill="1" applyBorder="1" applyProtection="1"/>
    <xf numFmtId="8" fontId="4" fillId="0" borderId="0" xfId="0" applyNumberFormat="1" applyFont="1" applyFill="1" applyBorder="1" applyProtection="1"/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5</xdr:row>
      <xdr:rowOff>68581</xdr:rowOff>
    </xdr:from>
    <xdr:to>
      <xdr:col>1</xdr:col>
      <xdr:colOff>1266480</xdr:colOff>
      <xdr:row>5</xdr:row>
      <xdr:rowOff>617221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906781"/>
          <a:ext cx="12512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topLeftCell="A7" zoomScaleNormal="100" zoomScaleSheetLayoutView="80" workbookViewId="0">
      <selection activeCell="B21" sqref="B21"/>
    </sheetView>
  </sheetViews>
  <sheetFormatPr defaultColWidth="8.88671875" defaultRowHeight="14.4" x14ac:dyDescent="0.3"/>
  <cols>
    <col min="1" max="1" width="8.88671875" style="1"/>
    <col min="2" max="2" width="52.6640625" style="1" customWidth="1"/>
    <col min="3" max="3" width="18" style="1" customWidth="1"/>
    <col min="4" max="4" width="21.6640625" style="1" customWidth="1"/>
    <col min="5" max="5" width="20.33203125" style="1" customWidth="1"/>
    <col min="6" max="6" width="2.6640625" style="49" customWidth="1"/>
    <col min="7" max="7" width="27.44140625" style="1" customWidth="1"/>
    <col min="8" max="8" width="27.5546875" style="1" customWidth="1"/>
    <col min="9" max="9" width="1.6640625" style="1" customWidth="1"/>
    <col min="10" max="12" width="15.6640625" style="1" customWidth="1"/>
    <col min="13" max="16384" width="8.88671875" style="1"/>
  </cols>
  <sheetData>
    <row r="1" spans="1:13" x14ac:dyDescent="0.3">
      <c r="A1" s="3"/>
      <c r="B1" s="3"/>
      <c r="C1" s="3"/>
      <c r="D1" s="3"/>
      <c r="E1" s="3"/>
      <c r="F1" s="43"/>
      <c r="G1" s="3"/>
      <c r="H1" s="3"/>
      <c r="I1" s="16"/>
      <c r="J1" s="3"/>
      <c r="K1" s="3"/>
      <c r="L1" s="3"/>
    </row>
    <row r="2" spans="1:13" ht="0.6" customHeight="1" x14ac:dyDescent="0.3">
      <c r="A2" s="3"/>
      <c r="B2" s="3"/>
      <c r="C2" s="3"/>
      <c r="D2" s="3"/>
      <c r="E2" s="3"/>
      <c r="F2" s="43"/>
      <c r="G2" s="3"/>
      <c r="H2" s="3"/>
      <c r="J2" s="3"/>
      <c r="K2" s="3"/>
      <c r="L2" s="3"/>
    </row>
    <row r="3" spans="1:13" x14ac:dyDescent="0.3">
      <c r="A3" s="3"/>
      <c r="B3" s="3"/>
      <c r="C3" s="3"/>
      <c r="D3" s="3"/>
      <c r="E3" s="3"/>
      <c r="F3" s="43"/>
      <c r="G3" s="3"/>
      <c r="H3" s="3"/>
      <c r="I3" s="3"/>
      <c r="J3" s="3"/>
      <c r="K3" s="3"/>
      <c r="L3" s="3"/>
    </row>
    <row r="4" spans="1:13" ht="21" x14ac:dyDescent="0.4">
      <c r="A4" s="3"/>
      <c r="B4" s="14" t="s">
        <v>32</v>
      </c>
      <c r="C4" s="15"/>
      <c r="D4" s="15"/>
      <c r="E4" s="15"/>
      <c r="F4" s="44"/>
      <c r="G4" s="15"/>
      <c r="H4" s="15"/>
      <c r="I4" s="15"/>
      <c r="J4" s="15"/>
      <c r="K4" s="15"/>
      <c r="L4" s="15"/>
    </row>
    <row r="5" spans="1:13" ht="15.6" customHeight="1" x14ac:dyDescent="0.4">
      <c r="A5" s="3"/>
      <c r="B5" s="2"/>
      <c r="C5" s="3"/>
      <c r="D5" s="33"/>
      <c r="E5" s="33"/>
      <c r="F5" s="45"/>
      <c r="G5" s="3"/>
      <c r="H5" s="3"/>
      <c r="I5" s="3"/>
      <c r="J5" s="3"/>
      <c r="K5" s="3"/>
      <c r="L5" s="3"/>
    </row>
    <row r="6" spans="1:13" ht="62.4" customHeight="1" thickBot="1" x14ac:dyDescent="0.35">
      <c r="A6" s="3"/>
      <c r="B6" s="17"/>
      <c r="C6" s="32" t="s">
        <v>10</v>
      </c>
      <c r="D6" s="34" t="s">
        <v>19</v>
      </c>
      <c r="E6" s="50" t="s">
        <v>20</v>
      </c>
      <c r="F6" s="58"/>
      <c r="G6" s="55" t="s">
        <v>18</v>
      </c>
      <c r="H6" s="37" t="s">
        <v>23</v>
      </c>
      <c r="I6" s="17"/>
      <c r="J6" s="39" t="s">
        <v>21</v>
      </c>
      <c r="K6" s="67" t="s">
        <v>33</v>
      </c>
      <c r="L6" s="41" t="s">
        <v>22</v>
      </c>
    </row>
    <row r="7" spans="1:13" ht="16.2" thickBot="1" x14ac:dyDescent="0.35">
      <c r="A7" s="3"/>
      <c r="B7" s="24" t="s">
        <v>7</v>
      </c>
      <c r="C7" s="5">
        <v>0</v>
      </c>
      <c r="D7" s="31">
        <f>IF(C7&gt;15,15,C7)*C17+(C7-IF(C7&gt;15,15,C7)-(IF(C7&lt;25,25,C7)-25))*C18+(IF(C7&lt;25,25,C7)-25)*C19</f>
        <v>0</v>
      </c>
      <c r="E7" s="51">
        <f>+D7/91.25</f>
        <v>0</v>
      </c>
      <c r="F7" s="59"/>
      <c r="G7" s="56">
        <f>IF(C7&gt;15,15,C7)*D17+(C7-IF(C7&gt;15,15,C7)-(IF(C7&lt;25,25,C7)-25))*D18+(IF(C7&lt;25,25,C7)-25)*D19</f>
        <v>0</v>
      </c>
      <c r="H7" s="56">
        <f t="shared" ref="H7:H11" si="0">G7/91.25</f>
        <v>0</v>
      </c>
      <c r="I7" s="4"/>
      <c r="J7" s="40">
        <f>SUM(D7-G7)</f>
        <v>0</v>
      </c>
      <c r="K7" s="68">
        <f>+J7/3</f>
        <v>0</v>
      </c>
      <c r="L7" s="42">
        <f>E7-H7</f>
        <v>0</v>
      </c>
    </row>
    <row r="8" spans="1:13" ht="16.2" thickBot="1" x14ac:dyDescent="0.35">
      <c r="A8" s="3"/>
      <c r="B8" s="24" t="s">
        <v>6</v>
      </c>
      <c r="C8" s="5">
        <v>0</v>
      </c>
      <c r="D8" s="25">
        <f>+C8*C20</f>
        <v>0</v>
      </c>
      <c r="E8" s="52">
        <f t="shared" ref="E8:E9" si="1">+D8/91.25</f>
        <v>0</v>
      </c>
      <c r="F8" s="59"/>
      <c r="G8" s="56">
        <f>+C8*D20</f>
        <v>0</v>
      </c>
      <c r="H8" s="56">
        <f t="shared" si="0"/>
        <v>0</v>
      </c>
      <c r="I8" s="4"/>
      <c r="J8" s="40">
        <f t="shared" ref="J8:J10" si="2">SUM(D8-G8)</f>
        <v>0</v>
      </c>
      <c r="K8" s="68">
        <f t="shared" ref="K8:K12" si="3">+J8/3</f>
        <v>0</v>
      </c>
      <c r="L8" s="42">
        <f t="shared" ref="L8:L10" si="4">E8-H8</f>
        <v>0</v>
      </c>
    </row>
    <row r="9" spans="1:13" ht="16.2" thickBot="1" x14ac:dyDescent="0.35">
      <c r="A9" s="3"/>
      <c r="B9" s="24" t="s">
        <v>4</v>
      </c>
      <c r="C9" s="28">
        <v>0</v>
      </c>
      <c r="D9" s="26">
        <f>IF(C9&gt;=1000,1000*C24+(C9-1000)*C25,C9*C24)</f>
        <v>0</v>
      </c>
      <c r="E9" s="52">
        <f t="shared" si="1"/>
        <v>0</v>
      </c>
      <c r="F9" s="59"/>
      <c r="G9" s="56">
        <f>IF(C9&gt;=1000,1000*D24+(C9-1000)*D25,C9*D24)</f>
        <v>0</v>
      </c>
      <c r="H9" s="56">
        <f>G9/91.25</f>
        <v>0</v>
      </c>
      <c r="I9" s="4"/>
      <c r="J9" s="40">
        <f>SUM(D9-G9)</f>
        <v>0</v>
      </c>
      <c r="K9" s="68">
        <f t="shared" si="3"/>
        <v>0</v>
      </c>
      <c r="L9" s="42">
        <f t="shared" si="4"/>
        <v>0</v>
      </c>
    </row>
    <row r="10" spans="1:13" ht="15.6" x14ac:dyDescent="0.3">
      <c r="A10" s="3"/>
      <c r="B10" s="24" t="s">
        <v>24</v>
      </c>
      <c r="C10" s="62"/>
      <c r="D10" s="26">
        <f>+C26</f>
        <v>45</v>
      </c>
      <c r="E10" s="53">
        <f>+D10/91.25</f>
        <v>0.49315068493150682</v>
      </c>
      <c r="F10" s="59"/>
      <c r="G10" s="56">
        <f>+D26</f>
        <v>0</v>
      </c>
      <c r="H10" s="56">
        <f t="shared" si="0"/>
        <v>0</v>
      </c>
      <c r="I10" s="4"/>
      <c r="J10" s="40">
        <f t="shared" si="2"/>
        <v>45</v>
      </c>
      <c r="K10" s="68">
        <f t="shared" si="3"/>
        <v>15</v>
      </c>
      <c r="L10" s="42">
        <f t="shared" si="4"/>
        <v>0.49315068493150682</v>
      </c>
    </row>
    <row r="11" spans="1:13" ht="15.6" x14ac:dyDescent="0.3">
      <c r="A11" s="3"/>
      <c r="B11" s="18" t="s">
        <v>3</v>
      </c>
      <c r="C11" s="27"/>
      <c r="D11" s="19">
        <f>+C21</f>
        <v>13.750000000000002</v>
      </c>
      <c r="E11" s="53">
        <f>+D11/91.25</f>
        <v>0.15068493150684933</v>
      </c>
      <c r="F11" s="60"/>
      <c r="G11" s="56">
        <f>+D21</f>
        <v>12.5</v>
      </c>
      <c r="H11" s="35">
        <f t="shared" si="0"/>
        <v>0.13698630136986301</v>
      </c>
      <c r="I11" s="4"/>
      <c r="J11" s="40">
        <f>SUM(D11-G11)</f>
        <v>1.2500000000000018</v>
      </c>
      <c r="K11" s="68">
        <f t="shared" si="3"/>
        <v>0.41666666666666724</v>
      </c>
      <c r="L11" s="42">
        <f t="shared" ref="L11:L12" si="5">E11-H11</f>
        <v>1.3698630136986328E-2</v>
      </c>
    </row>
    <row r="12" spans="1:13" ht="15.6" x14ac:dyDescent="0.3">
      <c r="A12" s="3"/>
      <c r="B12" s="18" t="s">
        <v>31</v>
      </c>
      <c r="C12" s="27"/>
      <c r="D12" s="19">
        <v>0</v>
      </c>
      <c r="E12" s="53">
        <f>+D12/91.25</f>
        <v>0</v>
      </c>
      <c r="F12" s="60"/>
      <c r="G12" s="56">
        <v>0</v>
      </c>
      <c r="H12" s="35">
        <f>G12/91.25</f>
        <v>0</v>
      </c>
      <c r="I12" s="4"/>
      <c r="J12" s="40">
        <f>SUM(D12-G12)</f>
        <v>0</v>
      </c>
      <c r="K12" s="68">
        <f t="shared" si="3"/>
        <v>0</v>
      </c>
      <c r="L12" s="42">
        <f t="shared" si="5"/>
        <v>0</v>
      </c>
    </row>
    <row r="13" spans="1:13" ht="22.8" x14ac:dyDescent="0.4">
      <c r="A13" s="3"/>
      <c r="B13" s="20" t="s">
        <v>12</v>
      </c>
      <c r="C13" s="21"/>
      <c r="D13" s="22">
        <f>SUM(D7:D12)</f>
        <v>58.75</v>
      </c>
      <c r="E13" s="54">
        <f>SUM(E7:E12)</f>
        <v>0.64383561643835618</v>
      </c>
      <c r="F13" s="61"/>
      <c r="G13" s="57">
        <f>SUM(G7:G12)</f>
        <v>12.5</v>
      </c>
      <c r="H13" s="36">
        <f>SUM(H7:H12)</f>
        <v>0.13698630136986301</v>
      </c>
      <c r="I13" s="4"/>
      <c r="J13" s="22">
        <f>SUM(J6:J12)</f>
        <v>46.25</v>
      </c>
      <c r="K13" s="69">
        <f>SUM(K6:K12)</f>
        <v>15.416666666666668</v>
      </c>
      <c r="L13" s="23">
        <f>SUM(L7:L11)</f>
        <v>0.50684931506849318</v>
      </c>
      <c r="M13" s="64"/>
    </row>
    <row r="14" spans="1:13" x14ac:dyDescent="0.3">
      <c r="A14" s="3"/>
      <c r="B14" s="4"/>
      <c r="C14" s="4"/>
      <c r="D14" s="63"/>
      <c r="E14" s="4"/>
      <c r="F14" s="46"/>
      <c r="G14" s="4"/>
      <c r="H14" s="4"/>
      <c r="I14" s="4"/>
      <c r="J14" s="4"/>
      <c r="K14" s="4"/>
      <c r="L14" s="63"/>
    </row>
    <row r="15" spans="1:13" x14ac:dyDescent="0.3">
      <c r="A15" s="3"/>
      <c r="B15" s="4"/>
      <c r="C15" s="4"/>
      <c r="D15" s="4"/>
      <c r="E15" s="4"/>
      <c r="F15" s="46"/>
      <c r="G15" s="63"/>
      <c r="H15" s="4"/>
      <c r="I15" s="4"/>
      <c r="J15" s="4"/>
      <c r="K15" s="4"/>
      <c r="L15" s="4"/>
    </row>
    <row r="16" spans="1:13" ht="28.2" x14ac:dyDescent="0.3">
      <c r="A16" s="3"/>
      <c r="B16" s="6" t="s">
        <v>14</v>
      </c>
      <c r="C16" s="30" t="s">
        <v>15</v>
      </c>
      <c r="D16" s="38" t="s">
        <v>17</v>
      </c>
      <c r="E16" s="29" t="s">
        <v>16</v>
      </c>
      <c r="F16" s="47"/>
      <c r="G16" s="63"/>
      <c r="H16" s="4"/>
      <c r="I16" s="4"/>
      <c r="J16" s="4"/>
      <c r="K16" s="4"/>
      <c r="L16" s="4"/>
    </row>
    <row r="17" spans="1:12" x14ac:dyDescent="0.3">
      <c r="A17" s="3"/>
      <c r="B17" s="7" t="s">
        <v>0</v>
      </c>
      <c r="C17" s="8">
        <f>1.69*1.1</f>
        <v>1.859</v>
      </c>
      <c r="D17" s="8">
        <v>1.69</v>
      </c>
      <c r="E17" s="8">
        <f>+C17-D17</f>
        <v>0.16900000000000004</v>
      </c>
      <c r="F17" s="48"/>
      <c r="G17" s="4"/>
      <c r="H17" s="4"/>
      <c r="I17" s="4"/>
      <c r="J17" s="4"/>
      <c r="K17" s="4"/>
      <c r="L17" s="4"/>
    </row>
    <row r="18" spans="1:12" x14ac:dyDescent="0.3">
      <c r="A18" s="3"/>
      <c r="B18" s="7" t="s">
        <v>35</v>
      </c>
      <c r="C18" s="8">
        <f>2.22*1.1</f>
        <v>2.4420000000000006</v>
      </c>
      <c r="D18" s="8">
        <v>2.2200000000000002</v>
      </c>
      <c r="E18" s="8">
        <f t="shared" ref="E18:E21" si="6">+C18-D18</f>
        <v>0.22200000000000042</v>
      </c>
      <c r="F18" s="48"/>
      <c r="G18" s="4"/>
      <c r="H18" s="4"/>
      <c r="I18" s="4"/>
      <c r="J18" s="4"/>
      <c r="K18" s="4"/>
      <c r="L18" s="4"/>
    </row>
    <row r="19" spans="1:12" x14ac:dyDescent="0.3">
      <c r="A19" s="3"/>
      <c r="B19" s="7" t="s">
        <v>13</v>
      </c>
      <c r="C19" s="8">
        <f>4.37*1.1</f>
        <v>4.8070000000000004</v>
      </c>
      <c r="D19" s="8">
        <v>4.37</v>
      </c>
      <c r="E19" s="8">
        <f t="shared" si="6"/>
        <v>0.43700000000000028</v>
      </c>
      <c r="F19" s="48"/>
      <c r="G19" s="4"/>
      <c r="H19" s="4"/>
      <c r="I19" s="4"/>
      <c r="J19" s="4"/>
      <c r="K19" s="4"/>
      <c r="L19" s="4"/>
    </row>
    <row r="20" spans="1:12" x14ac:dyDescent="0.3">
      <c r="A20" s="3"/>
      <c r="B20" s="7" t="s">
        <v>5</v>
      </c>
      <c r="C20" s="8">
        <f>1.11*1.1</f>
        <v>1.2210000000000003</v>
      </c>
      <c r="D20" s="8">
        <v>1.1100000000000001</v>
      </c>
      <c r="E20" s="8">
        <f>+C20-D20</f>
        <v>0.11100000000000021</v>
      </c>
      <c r="F20" s="48"/>
      <c r="G20" s="66"/>
      <c r="H20" s="4"/>
      <c r="I20" s="4"/>
      <c r="J20" s="4"/>
      <c r="K20" s="4"/>
      <c r="L20" s="4"/>
    </row>
    <row r="21" spans="1:12" x14ac:dyDescent="0.3">
      <c r="A21" s="3"/>
      <c r="B21" s="7" t="s">
        <v>34</v>
      </c>
      <c r="C21" s="8">
        <f>+D21*1.1</f>
        <v>13.750000000000002</v>
      </c>
      <c r="D21" s="70">
        <v>12.5</v>
      </c>
      <c r="E21" s="8">
        <f t="shared" si="6"/>
        <v>1.2500000000000018</v>
      </c>
      <c r="F21" s="46"/>
      <c r="G21" s="4"/>
      <c r="H21" s="4"/>
      <c r="I21" s="4"/>
      <c r="J21" s="4"/>
      <c r="K21" s="4"/>
      <c r="L21" s="4"/>
    </row>
    <row r="22" spans="1:12" x14ac:dyDescent="0.3">
      <c r="A22" s="3"/>
      <c r="B22" s="71"/>
      <c r="C22" s="48"/>
      <c r="D22" s="72"/>
      <c r="E22" s="48"/>
      <c r="F22" s="46"/>
      <c r="G22" s="4"/>
      <c r="H22" s="4"/>
      <c r="I22" s="4"/>
      <c r="J22" s="4"/>
      <c r="K22" s="4"/>
      <c r="L22" s="4"/>
    </row>
    <row r="23" spans="1:12" x14ac:dyDescent="0.3">
      <c r="A23" s="3"/>
      <c r="B23" s="6" t="s">
        <v>8</v>
      </c>
      <c r="C23" s="9"/>
      <c r="D23" s="4"/>
      <c r="E23" s="4"/>
      <c r="F23" s="46"/>
      <c r="G23" s="4"/>
      <c r="H23" s="4"/>
      <c r="I23" s="4"/>
      <c r="J23" s="4"/>
      <c r="K23" s="4"/>
      <c r="L23" s="4"/>
    </row>
    <row r="24" spans="1:12" x14ac:dyDescent="0.3">
      <c r="A24" s="3"/>
      <c r="B24" s="10" t="s">
        <v>1</v>
      </c>
      <c r="C24" s="11">
        <v>0.3</v>
      </c>
      <c r="D24" s="11">
        <v>0.3</v>
      </c>
      <c r="E24" s="4"/>
      <c r="F24" s="46"/>
      <c r="G24" s="4"/>
      <c r="H24" s="4"/>
      <c r="I24" s="4"/>
      <c r="J24" s="4"/>
      <c r="K24" s="4"/>
      <c r="L24" s="4"/>
    </row>
    <row r="25" spans="1:12" x14ac:dyDescent="0.3">
      <c r="A25" s="3"/>
      <c r="B25" s="10" t="s">
        <v>2</v>
      </c>
      <c r="C25" s="11">
        <v>0.46</v>
      </c>
      <c r="D25" s="11">
        <v>0.46</v>
      </c>
      <c r="E25" s="4"/>
      <c r="F25" s="46"/>
      <c r="G25" s="4"/>
      <c r="H25" s="4"/>
      <c r="I25" s="4"/>
      <c r="J25" s="4"/>
      <c r="K25" s="4"/>
      <c r="L25" s="4"/>
    </row>
    <row r="26" spans="1:12" x14ac:dyDescent="0.3">
      <c r="A26" s="3"/>
      <c r="B26" s="10" t="s">
        <v>24</v>
      </c>
      <c r="C26" s="11">
        <v>45</v>
      </c>
      <c r="D26" s="11">
        <v>0</v>
      </c>
      <c r="E26" s="4"/>
      <c r="F26" s="46"/>
      <c r="G26" s="4"/>
      <c r="H26" s="4"/>
      <c r="I26" s="4"/>
      <c r="J26" s="4"/>
      <c r="K26" s="4"/>
      <c r="L26" s="4"/>
    </row>
    <row r="27" spans="1:12" x14ac:dyDescent="0.3">
      <c r="A27" s="3"/>
      <c r="B27" s="4"/>
      <c r="C27" s="4"/>
      <c r="D27" s="4"/>
      <c r="E27" s="4"/>
      <c r="F27" s="46"/>
      <c r="G27" s="4"/>
      <c r="H27" s="4"/>
      <c r="I27" s="4"/>
      <c r="J27" s="4"/>
      <c r="K27" s="4"/>
      <c r="L27" s="4"/>
    </row>
    <row r="28" spans="1:12" x14ac:dyDescent="0.3">
      <c r="A28" s="3"/>
      <c r="B28" s="4" t="s">
        <v>9</v>
      </c>
      <c r="C28" s="4"/>
      <c r="D28" s="4"/>
      <c r="E28" s="4"/>
      <c r="F28" s="46"/>
      <c r="G28" s="4"/>
      <c r="H28" s="4"/>
      <c r="I28" s="4"/>
      <c r="J28" s="4"/>
      <c r="K28" s="4"/>
      <c r="L28" s="4"/>
    </row>
    <row r="29" spans="1:12" ht="5.4" customHeight="1" x14ac:dyDescent="0.3">
      <c r="A29" s="3"/>
      <c r="B29" s="4"/>
      <c r="C29" s="4"/>
      <c r="D29" s="4"/>
      <c r="E29" s="4"/>
      <c r="F29" s="46"/>
      <c r="G29" s="4"/>
      <c r="H29" s="4"/>
      <c r="I29" s="4"/>
      <c r="J29" s="4"/>
      <c r="K29" s="4"/>
      <c r="L29" s="4"/>
    </row>
    <row r="30" spans="1:12" x14ac:dyDescent="0.3">
      <c r="A30" s="3"/>
      <c r="B30" s="12" t="s">
        <v>11</v>
      </c>
      <c r="C30" s="12" t="s">
        <v>26</v>
      </c>
      <c r="D30" s="12" t="s">
        <v>27</v>
      </c>
      <c r="E30" s="12" t="s">
        <v>28</v>
      </c>
      <c r="F30" s="12"/>
      <c r="G30" s="12" t="s">
        <v>29</v>
      </c>
      <c r="H30" s="4"/>
      <c r="I30" s="4"/>
      <c r="J30" s="4"/>
      <c r="K30" s="4"/>
      <c r="L30" s="4"/>
    </row>
    <row r="31" spans="1:12" x14ac:dyDescent="0.3">
      <c r="A31" s="3"/>
      <c r="B31" s="13" t="s">
        <v>25</v>
      </c>
      <c r="C31" s="13">
        <f>+D31*1.1</f>
        <v>23.958000000000002</v>
      </c>
      <c r="D31" s="13">
        <v>21.78</v>
      </c>
      <c r="E31" s="13">
        <f>+D31/91.25</f>
        <v>0.23868493150684933</v>
      </c>
      <c r="F31" s="13"/>
      <c r="G31" s="13">
        <f>+C31/91.25</f>
        <v>0.26255342465753428</v>
      </c>
      <c r="H31" s="65"/>
      <c r="I31" s="4"/>
      <c r="J31" s="4"/>
      <c r="K31" s="4"/>
      <c r="L31" s="4"/>
    </row>
    <row r="32" spans="1:12" x14ac:dyDescent="0.3">
      <c r="A32" s="3"/>
      <c r="B32" s="13" t="s">
        <v>30</v>
      </c>
      <c r="C32" s="13">
        <f>+D32*1.1</f>
        <v>37.829000000000001</v>
      </c>
      <c r="D32" s="13">
        <v>34.39</v>
      </c>
      <c r="E32" s="13">
        <f>+D32/91.25</f>
        <v>0.37687671232876713</v>
      </c>
      <c r="F32" s="13"/>
      <c r="G32" s="13">
        <f>+C32/91.25</f>
        <v>0.41456438356164382</v>
      </c>
      <c r="H32" s="65"/>
      <c r="I32" s="4"/>
      <c r="J32" s="4"/>
      <c r="K32" s="4"/>
      <c r="L32" s="4"/>
    </row>
  </sheetData>
  <sheetProtection selectLockedCells="1"/>
  <customSheetViews>
    <customSheetView guid="{008256A9-25C9-4D12-84C1-8B65EBA0C8CD}" state="hidden">
      <selection activeCell="A3" sqref="A3:D8"/>
      <pageMargins left="0.7" right="0.7" top="0.75" bottom="0.75" header="0.3" footer="0.3"/>
      <pageSetup paperSize="9" orientation="portrait" horizontalDpi="4294967295" verticalDpi="4294967295" r:id="rId1"/>
    </customSheetView>
  </customSheetViews>
  <pageMargins left="0.7" right="0.7" top="0.75" bottom="0.75" header="0.3" footer="0.3"/>
  <pageSetup paperSize="9" scale="72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Makion Chiwade</dc:creator>
  <cp:lastModifiedBy>Phanual Shangwa</cp:lastModifiedBy>
  <dcterms:created xsi:type="dcterms:W3CDTF">2018-06-26T11:28:56Z</dcterms:created>
  <dcterms:modified xsi:type="dcterms:W3CDTF">2023-09-05T14:51:57Z</dcterms:modified>
</cp:coreProperties>
</file>